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75" windowHeight="9495" activeTab="0"/>
  </bookViews>
  <sheets>
    <sheet name="C172N (N737WS)" sheetId="1" r:id="rId1"/>
  </sheets>
  <definedNames>
    <definedName name="_xlnm.Print_Area" localSheetId="0">'C172N (N737WS)'!$A$1:$M$50</definedName>
  </definedNames>
  <calcPr fullCalcOnLoad="1"/>
</workbook>
</file>

<file path=xl/sharedStrings.xml><?xml version="1.0" encoding="utf-8"?>
<sst xmlns="http://schemas.openxmlformats.org/spreadsheetml/2006/main" count="23" uniqueCount="22">
  <si>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</si>
  <si>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</si>
  <si>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</si>
  <si>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</si>
  <si>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</si>
  <si>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</si>
  <si>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</si>
  <si>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</si>
  <si>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</si>
  <si>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</si>
  <si>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</si>
  <si>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</si>
  <si>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</si>
  <si>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Engine Start, Taxi, Runup</t>
  </si>
  <si>
    <t>Total Ramp Weight</t>
  </si>
  <si>
    <t>Total Loaded Airplane at Takeoff</t>
  </si>
  <si>
    <t>Fuel Main Tank (53 Gal. Usable) - units gallons</t>
  </si>
  <si>
    <t>Baggage Area 1</t>
  </si>
  <si>
    <t>Baggage Area 2</t>
  </si>
  <si>
    <t>Weight Remaining</t>
  </si>
  <si>
    <t>WEIGHT AND BALANCE                                                                                                                                         C172N (N737WS)</t>
  </si>
  <si>
    <t>Moment          (lb.-ins./1000)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</si>
</sst>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15" xfId="0" applyNumberForma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15" xfId="0" applyNumberFormat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24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3825"/>
          <c:w val="0.7395"/>
          <c:h val="0.8985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'C172N (N737WS)'!$H$3:$H$7</c:f>
              <c:numCache/>
            </c:numRef>
          </c:xVal>
          <c:yVal>
            <c:numRef>
              <c:f>'C172N (N737WS)'!$G$3:$G$7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'C172N (N737WS)'!$E$12:$E$13</c:f>
              <c:numCache/>
            </c:numRef>
          </c:xVal>
          <c:yVal>
            <c:numRef>
              <c:f>'C172N (N737WS)'!$C$12:$C$13</c:f>
              <c:numCache/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  <c:max val="13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Monent/1000 (Pound-Inches)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0"/>
        <c:crossBetween val="midCat"/>
        <c:dispUnits/>
        <c:majorUnit val="5"/>
        <c:minorUnit val="1"/>
      </c:valAx>
      <c:valAx>
        <c:axId val="42024424"/>
        <c:scaling>
          <c:orientation val="minMax"/>
          <c:max val="24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449"/>
          <c:w val="0.233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03325"/>
          <c:w val="0.653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'C172N (N737WS)'!$K$3:$K$7</c:f>
              <c:numCache/>
            </c:numRef>
          </c:xVal>
          <c:yVal>
            <c:numRef>
              <c:f>'C172N (N737WS)'!$J$3:$J$7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'C172N (N737WS)'!$D$12:$D$13</c:f>
              <c:numCache/>
            </c:numRef>
          </c:xVal>
          <c:yVal>
            <c:numRef>
              <c:f>'C172N (N737WS)'!$C$12:$C$13</c:f>
              <c:numCache/>
            </c:numRef>
          </c:yVal>
          <c:smooth val="0"/>
        </c:ser>
        <c:axId val="42675497"/>
        <c:axId val="48535154"/>
      </c:scatterChart>
      <c:valAx>
        <c:axId val="42675497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At val="1100"/>
        <c:crossBetween val="midCat"/>
        <c:dispUnits/>
        <c:majorUnit val="1"/>
      </c:valAx>
      <c:valAx>
        <c:axId val="48535154"/>
        <c:scaling>
          <c:orientation val="minMax"/>
          <c:max val="24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2027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5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3257550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2.28125" style="0" customWidth="1"/>
    <col min="2" max="5" width="10.7109375" style="0" customWidth="1"/>
  </cols>
  <sheetData>
    <row r="1" spans="1:11" ht="25.5">
      <c r="A1" s="3" t="s">
        <v>20</v>
      </c>
      <c r="B1" s="4"/>
      <c r="C1" s="4"/>
      <c r="D1" s="4"/>
      <c r="E1" s="5"/>
      <c r="G1" s="41" t="s">
        <v>8</v>
      </c>
      <c r="H1" s="42"/>
      <c r="J1" s="41" t="s">
        <v>9</v>
      </c>
      <c r="K1" s="42"/>
    </row>
    <row r="2" spans="1:11" ht="76.5">
      <c r="A2" s="6" t="s">
        <v>0</v>
      </c>
      <c r="B2" s="1" t="s">
        <v>1</v>
      </c>
      <c r="C2" s="1" t="s">
        <v>2</v>
      </c>
      <c r="D2" s="1" t="s">
        <v>3</v>
      </c>
      <c r="E2" s="7" t="s">
        <v>21</v>
      </c>
      <c r="G2" s="22" t="s">
        <v>6</v>
      </c>
      <c r="H2" s="23" t="s">
        <v>7</v>
      </c>
      <c r="J2" s="22" t="s">
        <v>6</v>
      </c>
      <c r="K2" s="23" t="s">
        <v>10</v>
      </c>
    </row>
    <row r="3" spans="1:11" ht="12.75">
      <c r="A3" s="8" t="s">
        <v>12</v>
      </c>
      <c r="B3" s="38">
        <v>44595</v>
      </c>
      <c r="C3" s="13">
        <v>1519</v>
      </c>
      <c r="D3" s="13">
        <v>39.51</v>
      </c>
      <c r="E3" s="28">
        <f>C3*D3/1000</f>
        <v>60.01568999999999</v>
      </c>
      <c r="G3" s="24">
        <f>J3</f>
        <v>1500</v>
      </c>
      <c r="H3" s="29">
        <f>G3*K3/1000</f>
        <v>52.5</v>
      </c>
      <c r="J3" s="24">
        <v>1500</v>
      </c>
      <c r="K3" s="29">
        <v>35</v>
      </c>
    </row>
    <row r="4" spans="1:11" ht="12.75">
      <c r="A4" s="8" t="s">
        <v>4</v>
      </c>
      <c r="B4" s="2"/>
      <c r="C4" s="35">
        <v>350</v>
      </c>
      <c r="D4" s="13">
        <v>37</v>
      </c>
      <c r="E4" s="14">
        <f aca="true" t="shared" si="0" ref="E4:E9">C4*D4/1000</f>
        <v>12.95</v>
      </c>
      <c r="G4" s="24">
        <f>J4</f>
        <v>1950</v>
      </c>
      <c r="H4" s="29">
        <f>G4*K4/1000</f>
        <v>68.25</v>
      </c>
      <c r="J4" s="24">
        <v>1950</v>
      </c>
      <c r="K4" s="29">
        <v>35</v>
      </c>
    </row>
    <row r="5" spans="1:11" ht="12.75">
      <c r="A5" s="8" t="s">
        <v>11</v>
      </c>
      <c r="B5" s="2"/>
      <c r="C5" s="35">
        <v>110</v>
      </c>
      <c r="D5" s="13">
        <v>73</v>
      </c>
      <c r="E5" s="14">
        <f t="shared" si="0"/>
        <v>8.03</v>
      </c>
      <c r="G5" s="24">
        <f>J5</f>
        <v>2300</v>
      </c>
      <c r="H5" s="29">
        <f>G5*K5/1000</f>
        <v>88.55</v>
      </c>
      <c r="J5" s="24">
        <v>2300</v>
      </c>
      <c r="K5" s="29">
        <v>38.5</v>
      </c>
    </row>
    <row r="6" spans="1:11" ht="12.75">
      <c r="A6" s="8" t="s">
        <v>17</v>
      </c>
      <c r="B6" s="2"/>
      <c r="C6" s="35">
        <v>10</v>
      </c>
      <c r="D6" s="13">
        <v>95</v>
      </c>
      <c r="E6" s="14">
        <f>C6*D6/1000</f>
        <v>0.95</v>
      </c>
      <c r="G6" s="24">
        <f>J6</f>
        <v>2300</v>
      </c>
      <c r="H6" s="29">
        <f>G6*K6/1000</f>
        <v>108.79</v>
      </c>
      <c r="J6" s="24">
        <v>2300</v>
      </c>
      <c r="K6" s="29">
        <v>47.3</v>
      </c>
    </row>
    <row r="7" spans="1:11" ht="13.5" thickBot="1">
      <c r="A7" s="8" t="s">
        <v>18</v>
      </c>
      <c r="B7" s="2"/>
      <c r="C7" s="35"/>
      <c r="D7" s="13">
        <v>123</v>
      </c>
      <c r="E7" s="14">
        <f t="shared" si="0"/>
        <v>0</v>
      </c>
      <c r="G7" s="24">
        <f>J7</f>
        <v>1500</v>
      </c>
      <c r="H7" s="34">
        <f>G7*K7/1000</f>
        <v>70.95</v>
      </c>
      <c r="J7" s="25">
        <v>1500</v>
      </c>
      <c r="K7" s="34">
        <v>47.3</v>
      </c>
    </row>
    <row r="8" spans="1:5" ht="13.5" thickBot="1">
      <c r="A8" s="12" t="s">
        <v>16</v>
      </c>
      <c r="B8" s="36">
        <v>50</v>
      </c>
      <c r="C8" s="19">
        <f>6*B8</f>
        <v>300</v>
      </c>
      <c r="D8" s="19">
        <v>48</v>
      </c>
      <c r="E8" s="20">
        <f>C8*D8/1000</f>
        <v>14.4</v>
      </c>
    </row>
    <row r="9" spans="1:5" ht="12.75">
      <c r="A9" s="12" t="s">
        <v>13</v>
      </c>
      <c r="B9" s="21">
        <v>-2</v>
      </c>
      <c r="C9" s="19">
        <f>6*B9</f>
        <v>-12</v>
      </c>
      <c r="D9" s="19">
        <f>D8</f>
        <v>48</v>
      </c>
      <c r="E9" s="20">
        <f t="shared" si="0"/>
        <v>-0.576</v>
      </c>
    </row>
    <row r="10" spans="1:5" ht="13.5" thickBot="1">
      <c r="A10" s="9"/>
      <c r="B10" s="2"/>
      <c r="C10" s="15"/>
      <c r="D10" s="15"/>
      <c r="E10" s="16"/>
    </row>
    <row r="11" spans="1:7" ht="13.5" thickBot="1">
      <c r="A11" s="10" t="s">
        <v>14</v>
      </c>
      <c r="B11" s="30"/>
      <c r="C11" s="17">
        <f>SUM(C3:C8)</f>
        <v>2289</v>
      </c>
      <c r="D11" s="31"/>
      <c r="E11" s="32"/>
      <c r="G11" s="37"/>
    </row>
    <row r="12" spans="1:9" ht="13.5" thickBot="1">
      <c r="A12" s="10" t="s">
        <v>15</v>
      </c>
      <c r="B12" s="11"/>
      <c r="C12" s="17">
        <f>C13+C8+C9</f>
        <v>2277</v>
      </c>
      <c r="D12" s="26">
        <f>E12*1000/C12</f>
        <v>42.05959156785244</v>
      </c>
      <c r="E12" s="18">
        <f>SUM(E3:E9)</f>
        <v>95.76969000000001</v>
      </c>
      <c r="G12" s="39">
        <f>2300-C12</f>
        <v>23</v>
      </c>
      <c r="H12" s="40" t="s">
        <v>19</v>
      </c>
      <c r="I12" s="40"/>
    </row>
    <row r="13" spans="1:5" ht="13.5" thickBot="1">
      <c r="A13" s="10" t="s">
        <v>5</v>
      </c>
      <c r="B13" s="11"/>
      <c r="C13" s="17">
        <f>SUM(C3:C7)</f>
        <v>1989</v>
      </c>
      <c r="D13" s="17">
        <f>1000*E13/C13</f>
        <v>41.199441930618406</v>
      </c>
      <c r="E13" s="18">
        <f>SUM(E3:E7)</f>
        <v>81.94569</v>
      </c>
    </row>
    <row r="25" ht="12.75">
      <c r="H25" s="33"/>
    </row>
    <row r="26" ht="12.75">
      <c r="H26" s="27"/>
    </row>
  </sheetData>
  <sheetProtection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Jordan Ming</cp:lastModifiedBy>
  <cp:lastPrinted>2015-04-21T01:15:44Z</cp:lastPrinted>
  <dcterms:created xsi:type="dcterms:W3CDTF">1998-12-17T17:30:16Z</dcterms:created>
  <dcterms:modified xsi:type="dcterms:W3CDTF">2022-03-24T17:02:24Z</dcterms:modified>
  <cp:category/>
  <cp:version/>
  <cp:contentType/>
  <cp:contentStatus/>
</cp:coreProperties>
</file>