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20" yWindow="460" windowWidth="29580" windowHeight="27220" activeTab="0"/>
  </bookViews>
  <sheets>
    <sheet name="C24R (N38566)" sheetId="1" r:id="rId1"/>
  </sheets>
  <definedNames>
    <definedName name="_xlnm.Print_Area" localSheetId="0">'C24R (N38566)'!$A$1:$M$50</definedName>
  </definedNames>
  <calcPr fullCalcOnLoad="1"/>
</workbook>
</file>

<file path=xl/sharedStrings.xml><?xml version="1.0" encoding="utf-8"?>
<sst xmlns="http://schemas.openxmlformats.org/spreadsheetml/2006/main" count="21" uniqueCount="20">
  <si>
    <t>Item</t>
  </si>
  <si>
    <t xml:space="preserve">Volume </t>
  </si>
  <si>
    <t>Weight       (lb.)</t>
  </si>
  <si>
    <t>C. G. Arm (Inches Aft of Datum)</t>
  </si>
  <si>
    <t>Pilot and Front Passenger</t>
  </si>
  <si>
    <t>Total Without Fuel</t>
  </si>
  <si>
    <t>Weight (Pounds)</t>
  </si>
  <si>
    <t>Center of Gravity          Moment Table</t>
  </si>
  <si>
    <t>Center of Gravity          Limit Table</t>
  </si>
  <si>
    <t>Aircraft C.G Location (inches aft of datum)</t>
  </si>
  <si>
    <t>Rear Passengers</t>
  </si>
  <si>
    <t>Licensed Empty Weight</t>
  </si>
  <si>
    <t>Baggage Area - rear</t>
  </si>
  <si>
    <t>Moment          (lb.-ins./100)</t>
  </si>
  <si>
    <t>Engine Start, Taxi, Runup</t>
  </si>
  <si>
    <t>Total Ramp Weight</t>
  </si>
  <si>
    <t>Total Loaded Airplane at Takeoff</t>
  </si>
  <si>
    <t>Fuel Main Tank (57 Gal. Usable) - units gallons</t>
  </si>
  <si>
    <t>WEIGHT AND BALANCE                                                                                                                                         C24R (N38566)</t>
  </si>
  <si>
    <t xml:space="preserve">Moment/100 (Pound-Inches)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</si>
</sst>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0.0000000"/>
    <numFmt numFmtId="175" formatCode="0.000000"/>
    <numFmt numFmtId="176" formatCode="0.00000"/>
    <numFmt numFmtId="177" formatCode="0.0000"/>
    <numFmt numFmtId="178" formatCode="0.0\ "/>
    <numFmt numFmtId="179" formatCode="0.00\ "/>
    <numFmt numFmtId="180" formatCode="&quot;$&quot;#,##0"/>
    <numFmt numFmtId="181" formatCode="#,##0.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.25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172" fontId="0" fillId="0" borderId="10" xfId="0" applyNumberFormat="1" applyBorder="1" applyAlignment="1">
      <alignment horizontal="right"/>
    </xf>
    <xf numFmtId="172" fontId="0" fillId="33" borderId="10" xfId="0" applyNumberFormat="1" applyFill="1" applyBorder="1" applyAlignment="1">
      <alignment horizontal="right"/>
    </xf>
    <xf numFmtId="172" fontId="0" fillId="33" borderId="17" xfId="0" applyNumberFormat="1" applyFill="1" applyBorder="1" applyAlignment="1">
      <alignment horizontal="right"/>
    </xf>
    <xf numFmtId="172" fontId="0" fillId="0" borderId="15" xfId="0" applyNumberFormat="1" applyBorder="1" applyAlignment="1">
      <alignment horizontal="right"/>
    </xf>
    <xf numFmtId="172" fontId="0" fillId="0" borderId="18" xfId="0" applyNumberFormat="1" applyBorder="1" applyAlignment="1">
      <alignment horizontal="right"/>
    </xf>
    <xf numFmtId="172" fontId="0" fillId="0" borderId="11" xfId="0" applyNumberFormat="1" applyBorder="1" applyAlignment="1">
      <alignment horizontal="right"/>
    </xf>
    <xf numFmtId="0" fontId="2" fillId="0" borderId="11" xfId="0" applyFon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9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172" fontId="0" fillId="0" borderId="20" xfId="0" applyNumberFormat="1" applyBorder="1" applyAlignment="1">
      <alignment horizontal="center"/>
    </xf>
    <xf numFmtId="0" fontId="0" fillId="33" borderId="22" xfId="0" applyFill="1" applyBorder="1" applyAlignment="1">
      <alignment/>
    </xf>
    <xf numFmtId="172" fontId="0" fillId="33" borderId="23" xfId="0" applyNumberFormat="1" applyFill="1" applyBorder="1" applyAlignment="1">
      <alignment horizontal="right"/>
    </xf>
    <xf numFmtId="9" fontId="0" fillId="0" borderId="0" xfId="0" applyNumberFormat="1" applyAlignment="1">
      <alignment horizontal="left"/>
    </xf>
    <xf numFmtId="172" fontId="0" fillId="0" borderId="24" xfId="0" applyNumberFormat="1" applyBorder="1" applyAlignment="1">
      <alignment horizontal="center"/>
    </xf>
    <xf numFmtId="172" fontId="0" fillId="0" borderId="25" xfId="0" applyNumberFormat="1" applyBorder="1" applyAlignment="1">
      <alignment horizontal="right"/>
    </xf>
    <xf numFmtId="172" fontId="0" fillId="33" borderId="26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Continuous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right"/>
    </xf>
    <xf numFmtId="2" fontId="0" fillId="0" borderId="20" xfId="0" applyNumberForma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Center of Gravity Moment Envelope</a:t>
            </a:r>
          </a:p>
        </c:rich>
      </c:tx>
      <c:layout>
        <c:manualLayout>
          <c:xMode val="factor"/>
          <c:yMode val="factor"/>
          <c:x val="-0.0397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03325"/>
          <c:w val="0.728"/>
          <c:h val="0.90475"/>
        </c:manualLayout>
      </c:layout>
      <c:scatterChart>
        <c:scatterStyle val="lineMarker"/>
        <c:varyColors val="0"/>
        <c:ser>
          <c:idx val="0"/>
          <c:order val="0"/>
          <c:tx>
            <c:v>Moment Envelope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'C24R (N38566)'!$H$3:$H$7</c:f>
              <c:numCache/>
            </c:numRef>
          </c:xVal>
          <c:yVal>
            <c:numRef>
              <c:f>'C24R (N38566)'!$G$3:$G$7</c:f>
              <c:numCache/>
            </c:numRef>
          </c:yVal>
          <c:smooth val="0"/>
        </c:ser>
        <c:ser>
          <c:idx val="1"/>
          <c:order val="1"/>
          <c:tx>
            <c:v>Moment Change During Fuel Consumption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'C24R (N38566)'!$E$11:$E$12</c:f>
              <c:numCache/>
            </c:numRef>
          </c:xVal>
          <c:yVal>
            <c:numRef>
              <c:f>'C24R (N38566)'!$C$11:$C$12</c:f>
              <c:numCache/>
            </c:numRef>
          </c:yVal>
          <c:smooth val="0"/>
        </c:ser>
        <c:axId val="23908894"/>
        <c:axId val="13853455"/>
      </c:scatterChart>
      <c:valAx>
        <c:axId val="23908894"/>
        <c:scaling>
          <c:orientation val="minMax"/>
          <c:max val="3600"/>
          <c:min val="1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Aircraft Monent/100 (Pound-Inches)</a:t>
                </a:r>
              </a:p>
            </c:rich>
          </c:tx>
          <c:layout>
            <c:manualLayout>
              <c:xMode val="factor"/>
              <c:yMode val="factor"/>
              <c:x val="0"/>
              <c:y val="-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53455"/>
        <c:crossesAt val="0"/>
        <c:crossBetween val="midCat"/>
        <c:dispUnits/>
        <c:majorUnit val="200"/>
        <c:minorUnit val="4"/>
      </c:valAx>
      <c:valAx>
        <c:axId val="13853455"/>
        <c:scaling>
          <c:orientation val="minMax"/>
          <c:max val="3000"/>
          <c:min val="1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Aircraft Weight (Pounds)</a:t>
                </a:r>
              </a:p>
            </c:rich>
          </c:tx>
          <c:layout>
            <c:manualLayout>
              <c:xMode val="factor"/>
              <c:yMode val="factor"/>
              <c:x val="-0.02925"/>
              <c:y val="-0.0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08894"/>
        <c:crossesAt val="0"/>
        <c:crossBetween val="midCat"/>
        <c:dispUnits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25"/>
          <c:y val="0.45125"/>
          <c:w val="0.20475"/>
          <c:h val="0.3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Center of Garvity Limits</a:t>
            </a:r>
          </a:p>
        </c:rich>
      </c:tx>
      <c:layout>
        <c:manualLayout>
          <c:xMode val="factor"/>
          <c:yMode val="factor"/>
          <c:x val="-0.014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25"/>
          <c:y val="0.0295"/>
          <c:w val="0.66275"/>
          <c:h val="0.8995"/>
        </c:manualLayout>
      </c:layout>
      <c:scatterChart>
        <c:scatterStyle val="lineMarker"/>
        <c:varyColors val="0"/>
        <c:ser>
          <c:idx val="0"/>
          <c:order val="0"/>
          <c:tx>
            <c:v>C.G Limits Envelope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'C24R (N38566)'!$K$3:$K$7</c:f>
              <c:numCache/>
            </c:numRef>
          </c:xVal>
          <c:yVal>
            <c:numRef>
              <c:f>'C24R (N38566)'!$J$3:$J$7</c:f>
              <c:numCache/>
            </c:numRef>
          </c:yVal>
          <c:smooth val="0"/>
        </c:ser>
        <c:ser>
          <c:idx val="1"/>
          <c:order val="1"/>
          <c:tx>
            <c:v>C.G Change During Fuel Consumption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'C24R (N38566)'!$D$11:$D$12</c:f>
              <c:numCache/>
            </c:numRef>
          </c:xVal>
          <c:yVal>
            <c:numRef>
              <c:f>'C24R (N38566)'!$C$11:$C$12</c:f>
              <c:numCache/>
            </c:numRef>
          </c:yVal>
          <c:smooth val="0"/>
        </c:ser>
        <c:axId val="57572232"/>
        <c:axId val="48388041"/>
      </c:scatterChart>
      <c:valAx>
        <c:axId val="57572232"/>
        <c:scaling>
          <c:orientation val="minMax"/>
          <c:max val="120"/>
          <c:min val="1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Aircraft C.G. Location (Inches Aft of Datum)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88041"/>
        <c:crossesAt val="0"/>
        <c:crossBetween val="midCat"/>
        <c:dispUnits/>
        <c:majorUnit val="1"/>
      </c:valAx>
      <c:valAx>
        <c:axId val="48388041"/>
        <c:scaling>
          <c:orientation val="minMax"/>
          <c:max val="3000"/>
          <c:min val="1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Aircraft Weight (Pounds)</a:t>
                </a:r>
              </a:p>
            </c:rich>
          </c:tx>
          <c:layout>
            <c:manualLayout>
              <c:xMode val="factor"/>
              <c:yMode val="factor"/>
              <c:x val="-0.0405"/>
              <c:y val="-0.03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72232"/>
        <c:crossesAt val="0"/>
        <c:crossBetween val="midCat"/>
        <c:dispUnits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25"/>
          <c:y val="0.3365"/>
          <c:w val="0.177"/>
          <c:h val="0.3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123825</xdr:rowOff>
    </xdr:from>
    <xdr:to>
      <xdr:col>5</xdr:col>
      <xdr:colOff>0</xdr:colOff>
      <xdr:row>29</xdr:row>
      <xdr:rowOff>66675</xdr:rowOff>
    </xdr:to>
    <xdr:graphicFrame>
      <xdr:nvGraphicFramePr>
        <xdr:cNvPr id="1" name="Gráfico 1"/>
        <xdr:cNvGraphicFramePr/>
      </xdr:nvGraphicFramePr>
      <xdr:xfrm>
        <a:off x="0" y="3038475"/>
        <a:ext cx="56769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38100</xdr:rowOff>
    </xdr:from>
    <xdr:to>
      <xdr:col>5</xdr:col>
      <xdr:colOff>0</xdr:colOff>
      <xdr:row>47</xdr:row>
      <xdr:rowOff>0</xdr:rowOff>
    </xdr:to>
    <xdr:graphicFrame>
      <xdr:nvGraphicFramePr>
        <xdr:cNvPr id="2" name="Gráfico 2"/>
        <xdr:cNvGraphicFramePr/>
      </xdr:nvGraphicFramePr>
      <xdr:xfrm>
        <a:off x="0" y="5867400"/>
        <a:ext cx="56769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120" zoomScaleNormal="120" zoomScalePageLayoutView="0" workbookViewId="0" topLeftCell="A1">
      <selection activeCell="D4" sqref="D4"/>
    </sheetView>
  </sheetViews>
  <sheetFormatPr defaultColWidth="9.140625" defaultRowHeight="12.75"/>
  <cols>
    <col min="1" max="1" width="42.28125" style="0" customWidth="1"/>
    <col min="2" max="5" width="10.7109375" style="0" customWidth="1"/>
  </cols>
  <sheetData>
    <row r="1" spans="1:11" ht="27.75">
      <c r="A1" s="33" t="s">
        <v>18</v>
      </c>
      <c r="B1" s="3"/>
      <c r="C1" s="3"/>
      <c r="D1" s="3"/>
      <c r="E1" s="4"/>
      <c r="G1" s="38" t="s">
        <v>7</v>
      </c>
      <c r="H1" s="39"/>
      <c r="J1" s="38" t="s">
        <v>8</v>
      </c>
      <c r="K1" s="39"/>
    </row>
    <row r="2" spans="1:11" ht="69.75">
      <c r="A2" s="5" t="s">
        <v>0</v>
      </c>
      <c r="B2" s="1" t="s">
        <v>1</v>
      </c>
      <c r="C2" s="1" t="s">
        <v>2</v>
      </c>
      <c r="D2" s="1" t="s">
        <v>3</v>
      </c>
      <c r="E2" s="34" t="s">
        <v>13</v>
      </c>
      <c r="G2" s="18" t="s">
        <v>6</v>
      </c>
      <c r="H2" s="35" t="s">
        <v>19</v>
      </c>
      <c r="J2" s="18" t="s">
        <v>6</v>
      </c>
      <c r="K2" s="19" t="s">
        <v>9</v>
      </c>
    </row>
    <row r="3" spans="1:11" ht="12.75">
      <c r="A3" s="6" t="s">
        <v>11</v>
      </c>
      <c r="B3" s="2"/>
      <c r="C3" s="36">
        <v>1798.54</v>
      </c>
      <c r="D3" s="36">
        <v>112.73</v>
      </c>
      <c r="E3" s="23">
        <f aca="true" t="shared" si="0" ref="E3:E8">C3*D3/100</f>
        <v>2027.494142</v>
      </c>
      <c r="G3" s="20">
        <v>1700</v>
      </c>
      <c r="H3" s="24">
        <v>1870</v>
      </c>
      <c r="J3" s="20">
        <f>G3</f>
        <v>1700</v>
      </c>
      <c r="K3" s="37">
        <f>H3/G3*100</f>
        <v>110.00000000000001</v>
      </c>
    </row>
    <row r="4" spans="1:11" ht="12.75">
      <c r="A4" s="6" t="s">
        <v>4</v>
      </c>
      <c r="B4" s="2"/>
      <c r="C4" s="11">
        <v>320</v>
      </c>
      <c r="D4" s="11">
        <v>108</v>
      </c>
      <c r="E4" s="23">
        <f t="shared" si="0"/>
        <v>345.6</v>
      </c>
      <c r="G4" s="20">
        <v>2370</v>
      </c>
      <c r="H4" s="24">
        <v>2607</v>
      </c>
      <c r="J4" s="20">
        <f>G4</f>
        <v>2370</v>
      </c>
      <c r="K4" s="37">
        <f>H4/G4*100</f>
        <v>110.00000000000001</v>
      </c>
    </row>
    <row r="5" spans="1:11" ht="12.75">
      <c r="A5" s="6" t="s">
        <v>10</v>
      </c>
      <c r="B5" s="2"/>
      <c r="C5" s="11">
        <v>200</v>
      </c>
      <c r="D5" s="11">
        <v>143</v>
      </c>
      <c r="E5" s="23">
        <f t="shared" si="0"/>
        <v>286</v>
      </c>
      <c r="G5" s="20">
        <v>2750</v>
      </c>
      <c r="H5" s="24">
        <v>3108</v>
      </c>
      <c r="J5" s="20">
        <f>G5</f>
        <v>2750</v>
      </c>
      <c r="K5" s="24">
        <f>H5/G5*100</f>
        <v>113.01818181818182</v>
      </c>
    </row>
    <row r="6" spans="1:11" ht="13.5" thickBot="1">
      <c r="A6" s="6" t="s">
        <v>12</v>
      </c>
      <c r="B6" s="2"/>
      <c r="C6" s="11">
        <v>20</v>
      </c>
      <c r="D6" s="11">
        <v>167</v>
      </c>
      <c r="E6" s="23">
        <f t="shared" si="0"/>
        <v>33.4</v>
      </c>
      <c r="G6" s="20">
        <v>2750</v>
      </c>
      <c r="H6" s="24">
        <v>3253</v>
      </c>
      <c r="J6" s="20">
        <f>G6</f>
        <v>2750</v>
      </c>
      <c r="K6" s="24">
        <f>H6/G6*100</f>
        <v>118.2909090909091</v>
      </c>
    </row>
    <row r="7" spans="1:11" ht="13.5" thickBot="1">
      <c r="A7" s="32" t="s">
        <v>17</v>
      </c>
      <c r="B7" s="17">
        <v>57</v>
      </c>
      <c r="C7" s="16">
        <f>6*B7</f>
        <v>342</v>
      </c>
      <c r="D7" s="16">
        <v>117</v>
      </c>
      <c r="E7" s="23">
        <f t="shared" si="0"/>
        <v>400.14</v>
      </c>
      <c r="G7" s="21">
        <v>1700</v>
      </c>
      <c r="H7" s="28">
        <v>2011</v>
      </c>
      <c r="J7" s="20">
        <f>G7</f>
        <v>1700</v>
      </c>
      <c r="K7" s="24">
        <f>H7/G7*100</f>
        <v>118.29411764705881</v>
      </c>
    </row>
    <row r="8" spans="1:5" ht="12.75">
      <c r="A8" s="10" t="s">
        <v>14</v>
      </c>
      <c r="B8" s="17">
        <v>-2</v>
      </c>
      <c r="C8" s="16">
        <f>6*B8</f>
        <v>-12</v>
      </c>
      <c r="D8" s="16">
        <f>D7</f>
        <v>117</v>
      </c>
      <c r="E8" s="23">
        <f t="shared" si="0"/>
        <v>-14.04</v>
      </c>
    </row>
    <row r="9" spans="1:5" ht="13.5" thickBot="1">
      <c r="A9" s="7"/>
      <c r="B9" s="2"/>
      <c r="C9" s="12"/>
      <c r="D9" s="12"/>
      <c r="E9" s="13"/>
    </row>
    <row r="10" spans="1:9" ht="13.5" thickBot="1">
      <c r="A10" s="8" t="s">
        <v>15</v>
      </c>
      <c r="B10" s="25"/>
      <c r="C10" s="14">
        <f>SUM(C3:C7)</f>
        <v>2680.54</v>
      </c>
      <c r="D10" s="30"/>
      <c r="E10" s="26"/>
      <c r="H10" s="31"/>
      <c r="I10" s="31"/>
    </row>
    <row r="11" spans="1:9" ht="13.5" thickBot="1">
      <c r="A11" s="8" t="s">
        <v>16</v>
      </c>
      <c r="B11" s="9"/>
      <c r="C11" s="14">
        <f>C12+C7+C8</f>
        <v>2668.54</v>
      </c>
      <c r="D11" s="29">
        <f>E11*100/C11</f>
        <v>115.36623554452997</v>
      </c>
      <c r="E11" s="15">
        <f>SUM(E3:E8)</f>
        <v>3078.594142</v>
      </c>
      <c r="H11" s="31"/>
      <c r="I11" s="31"/>
    </row>
    <row r="12" spans="1:9" ht="13.5" thickBot="1">
      <c r="A12" s="8" t="s">
        <v>5</v>
      </c>
      <c r="B12" s="9"/>
      <c r="C12" s="14">
        <f>SUM(C3:C6)</f>
        <v>2338.54</v>
      </c>
      <c r="D12" s="29">
        <f>100*E12/C12</f>
        <v>115.13568901964474</v>
      </c>
      <c r="E12" s="15">
        <f>SUM(E3:E6)</f>
        <v>2692.494142</v>
      </c>
      <c r="H12" s="31"/>
      <c r="I12" s="31"/>
    </row>
    <row r="25" ht="12.75">
      <c r="H25" s="27"/>
    </row>
    <row r="26" ht="12.75">
      <c r="H26" s="22"/>
    </row>
  </sheetData>
  <sheetProtection/>
  <mergeCells count="2">
    <mergeCell ref="G1:H1"/>
    <mergeCell ref="J1:K1"/>
  </mergeCells>
  <printOptions/>
  <pageMargins left="0.75" right="0.75" top="1" bottom="1" header="0.5" footer="0.5"/>
  <pageSetup fitToHeight="1" fitToWidth="1" horizontalDpi="300" verticalDpi="300" orientation="landscape" scale="6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 &amp; Balance PA28-180 (N32576)</dc:title>
  <dc:subject/>
  <dc:creator>Mike Dubbury</dc:creator>
  <cp:keywords/>
  <dc:description/>
  <cp:lastModifiedBy>Microsoft Office User</cp:lastModifiedBy>
  <cp:lastPrinted>2004-09-08T23:39:00Z</cp:lastPrinted>
  <dcterms:created xsi:type="dcterms:W3CDTF">1998-12-17T17:30:16Z</dcterms:created>
  <dcterms:modified xsi:type="dcterms:W3CDTF">2023-02-06T13:22:37Z</dcterms:modified>
  <cp:category/>
  <cp:version/>
  <cp:contentType/>
  <cp:contentStatus/>
</cp:coreProperties>
</file>