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cott\Dropbox\Aviation\BEFA\Operations\W&amp;B\"/>
    </mc:Choice>
  </mc:AlternateContent>
  <xr:revisionPtr revIDLastSave="0" documentId="13_ncr:1_{5DEC05F7-532A-4DB5-A474-23F9A62DF8D3}" xr6:coauthVersionLast="47" xr6:coauthVersionMax="47" xr10:uidLastSave="{00000000-0000-0000-0000-000000000000}"/>
  <bookViews>
    <workbookView xWindow="1215" yWindow="345" windowWidth="25500" windowHeight="15465" xr2:uid="{00000000-000D-0000-FFFF-FFFF00000000}"/>
  </bookViews>
  <sheets>
    <sheet name="N78440 (172K)" sheetId="7" r:id="rId1"/>
  </sheets>
  <definedNames>
    <definedName name="_xlnm.Print_Area" localSheetId="0">'N78440 (172K)'!$A$1:$M$50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7" l="1"/>
  <c r="D8" i="7"/>
  <c r="C8" i="7"/>
  <c r="E8" i="7" s="1"/>
  <c r="H7" i="7"/>
  <c r="G7" i="7"/>
  <c r="C7" i="7"/>
  <c r="C10" i="7" s="1"/>
  <c r="G6" i="7"/>
  <c r="E6" i="7"/>
  <c r="G5" i="7"/>
  <c r="E5" i="7"/>
  <c r="H4" i="7"/>
  <c r="G4" i="7"/>
  <c r="E4" i="7"/>
  <c r="H3" i="7"/>
  <c r="G3" i="7"/>
  <c r="E3" i="7"/>
  <c r="E7" i="7" l="1"/>
  <c r="E11" i="7" s="1"/>
  <c r="C11" i="7"/>
  <c r="E12" i="7"/>
  <c r="D12" i="7" s="1"/>
  <c r="D11" i="7" l="1"/>
  <c r="K5" i="7"/>
  <c r="H6" i="7"/>
  <c r="F12" i="7" l="1"/>
</calcChain>
</file>

<file path=xl/sharedStrings.xml><?xml version="1.0" encoding="utf-8"?>
<sst xmlns="http://schemas.openxmlformats.org/spreadsheetml/2006/main" count="22" uniqueCount="20">
  <si>
    <t>Item</t>
  </si>
  <si>
    <t xml:space="preserve">Volume </t>
  </si>
  <si>
    <t>Weight       (lb.)</t>
  </si>
  <si>
    <t>C. G. Arm (Inches Aft of Datum)</t>
  </si>
  <si>
    <t>Total Without Fuel</t>
  </si>
  <si>
    <t>Weight (Pounds)</t>
  </si>
  <si>
    <t>Center of Gravity          Moment Table</t>
  </si>
  <si>
    <t>Center of Gravity          Limit Table</t>
  </si>
  <si>
    <t>Aircraft C.G Location (inches aft of datum)</t>
  </si>
  <si>
    <t>Licensed Empty Weight</t>
  </si>
  <si>
    <t>Engine Start, Taxi, Runup</t>
  </si>
  <si>
    <t>Total Ramp Weight</t>
  </si>
  <si>
    <t>Total Loaded Airplane at Takeoff</t>
  </si>
  <si>
    <t>Load Remaining</t>
  </si>
  <si>
    <t>Moment (kip-in)</t>
  </si>
  <si>
    <t>Front Seats</t>
  </si>
  <si>
    <t>Rear Seats</t>
  </si>
  <si>
    <t>WEIGHT AND BALANCE
N78440 (172K)</t>
  </si>
  <si>
    <t>Fuel Main Tank (38 Gal. Usable) - units gallons</t>
  </si>
  <si>
    <t>Baggage Area - rear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</si>
</sst>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0" borderId="7" xfId="0" applyBorder="1"/>
    <xf numFmtId="0" fontId="0" fillId="0" borderId="2" xfId="0" applyBorder="1"/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/>
    <xf numFmtId="165" fontId="0" fillId="0" borderId="6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2" borderId="12" xfId="0" applyFill="1" applyBorder="1"/>
    <xf numFmtId="164" fontId="0" fillId="2" borderId="0" xfId="0" applyNumberFormat="1" applyFill="1" applyAlignment="1">
      <alignment horizontal="right"/>
    </xf>
    <xf numFmtId="164" fontId="0" fillId="2" borderId="13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center"/>
    </xf>
    <xf numFmtId="0" fontId="0" fillId="2" borderId="15" xfId="0" applyFill="1" applyBorder="1"/>
    <xf numFmtId="164" fontId="0" fillId="0" borderId="1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5" xfId="0" applyNumberFormat="1" applyBorder="1"/>
    <xf numFmtId="164" fontId="0" fillId="0" borderId="14" xfId="0" applyNumberFormat="1" applyBorder="1" applyAlignment="1">
      <alignment horizontal="center"/>
    </xf>
    <xf numFmtId="1" fontId="0" fillId="0" borderId="0" xfId="0" applyNumberFormat="1"/>
    <xf numFmtId="14" fontId="0" fillId="0" borderId="3" xfId="0" applyNumberForma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/>
    </xf>
    <xf numFmtId="0" fontId="2" fillId="3" borderId="3" xfId="0" applyFont="1" applyFill="1" applyBorder="1"/>
    <xf numFmtId="0" fontId="1" fillId="0" borderId="5" xfId="0" applyFont="1" applyBorder="1"/>
    <xf numFmtId="0" fontId="1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Moment Envelope</a:t>
            </a:r>
          </a:p>
        </c:rich>
      </c:tx>
      <c:layout>
        <c:manualLayout>
          <c:xMode val="edge"/>
          <c:yMode val="edge"/>
          <c:x val="0.29026845637583892"/>
          <c:y val="1.766784452296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9530201342283"/>
          <c:y val="9.1872950034766379E-2"/>
          <c:w val="0.63087248322147649"/>
          <c:h val="0.73851717527946814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'N78440 (172K)'!$H$3:$H$7</c:f>
              <c:numCache>
                <c:formatCode>0.00</c:formatCode>
                <c:ptCount val="5"/>
                <c:pt idx="0">
                  <c:v>52.5</c:v>
                </c:pt>
                <c:pt idx="1">
                  <c:v>68.25</c:v>
                </c:pt>
                <c:pt idx="2">
                  <c:v>88.5</c:v>
                </c:pt>
                <c:pt idx="3">
                  <c:v>108.79</c:v>
                </c:pt>
                <c:pt idx="4">
                  <c:v>70.95</c:v>
                </c:pt>
              </c:numCache>
            </c:numRef>
          </c:xVal>
          <c:yVal>
            <c:numRef>
              <c:f>'N78440 (172K)'!$G$3:$G$7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2E-4715-A7C9-9E9B2DCA9440}"/>
            </c:ext>
          </c:extLst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'N78440 (172K)'!$E$11:$E$12</c:f>
              <c:numCache>
                <c:formatCode>0.0</c:formatCode>
                <c:ptCount val="2"/>
                <c:pt idx="0">
                  <c:v>73.439032499999996</c:v>
                </c:pt>
                <c:pt idx="1">
                  <c:v>62.825212499999999</c:v>
                </c:pt>
              </c:numCache>
            </c:numRef>
          </c:xVal>
          <c:yVal>
            <c:numRef>
              <c:f>'N78440 (172K)'!$C$11:$C$12</c:f>
              <c:numCache>
                <c:formatCode>0.0</c:formatCode>
                <c:ptCount val="2"/>
                <c:pt idx="0">
                  <c:v>1880.75</c:v>
                </c:pt>
                <c:pt idx="1">
                  <c:v>1658.75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2E-4715-A7C9-9E9B2DCA9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983167"/>
        <c:axId val="1"/>
      </c:scatterChart>
      <c:valAx>
        <c:axId val="462983167"/>
        <c:scaling>
          <c:orientation val="minMax"/>
          <c:max val="110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Monent/1000 (Pound-Inches)</a:t>
                </a:r>
              </a:p>
            </c:rich>
          </c:tx>
          <c:layout>
            <c:manualLayout>
              <c:xMode val="edge"/>
              <c:yMode val="edge"/>
              <c:x val="0.2348993288590604"/>
              <c:y val="0.883393710061860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  <c:minorUnit val="1"/>
      </c:valAx>
      <c:valAx>
        <c:axId val="1"/>
        <c:scaling>
          <c:orientation val="minMax"/>
          <c:max val="24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8.389261744966443E-3"/>
              <c:y val="0.22261521196776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83167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42281879194629"/>
          <c:y val="0.41342830379418116"/>
          <c:w val="0.22986577181208057"/>
          <c:h val="0.31095443458260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pattFill prst="pct5">
      <a:fgClr>
        <a:srgbClr val="FFFFFF"/>
      </a:fgClr>
      <a:bgClr>
        <a:srgbClr val="FFFFFF"/>
      </a:bgClr>
    </a:patt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37248322147651008"/>
          <c:y val="1.7543859649122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48993288590606"/>
          <c:y val="8.4210814867101386E-2"/>
          <c:w val="0.6023489932885906"/>
          <c:h val="0.69123043870079048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'N78440 (172K)'!$K$3:$K$9</c:f>
              <c:numCache>
                <c:formatCode>0.0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38.478260869565219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'N78440 (172K)'!$J$3:$J$9</c:f>
              <c:numCache>
                <c:formatCode>General</c:formatCode>
                <c:ptCount val="7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72-46A4-B335-590D666F7877}"/>
            </c:ext>
          </c:extLst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'N78440 (172K)'!$D$11:$D$12</c:f>
              <c:numCache>
                <c:formatCode>0.0</c:formatCode>
                <c:ptCount val="2"/>
                <c:pt idx="0">
                  <c:v>39.047737604678986</c:v>
                </c:pt>
                <c:pt idx="1">
                  <c:v>37.875033911077622</c:v>
                </c:pt>
              </c:numCache>
            </c:numRef>
          </c:xVal>
          <c:yVal>
            <c:numRef>
              <c:f>'N78440 (172K)'!$C$11:$C$12</c:f>
              <c:numCache>
                <c:formatCode>0.0</c:formatCode>
                <c:ptCount val="2"/>
                <c:pt idx="0">
                  <c:v>1880.75</c:v>
                </c:pt>
                <c:pt idx="1">
                  <c:v>1658.75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72-46A4-B335-590D666F7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985663"/>
        <c:axId val="1"/>
      </c:scatterChart>
      <c:valAx>
        <c:axId val="462985663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(Inches Aft of Datum)</a:t>
                </a:r>
              </a:p>
            </c:rich>
          </c:tx>
          <c:layout>
            <c:manualLayout>
              <c:xMode val="edge"/>
              <c:yMode val="edge"/>
              <c:x val="0.3674496644295302"/>
              <c:y val="0.908774876824607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100"/>
        <c:crossBetween val="midCat"/>
      </c:valAx>
      <c:valAx>
        <c:axId val="1"/>
        <c:scaling>
          <c:orientation val="minMax"/>
          <c:max val="24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(Pounds)</a:t>
                </a:r>
              </a:p>
            </c:rich>
          </c:tx>
          <c:layout>
            <c:manualLayout>
              <c:xMode val="edge"/>
              <c:yMode val="edge"/>
              <c:x val="0.11073825503355705"/>
              <c:y val="0.1614042455219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2985663"/>
        <c:crosses val="autoZero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6241610738255"/>
          <c:y val="0.31929935073905236"/>
          <c:w val="0.19966442953020136"/>
          <c:h val="0.36842215775659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29</xdr:row>
      <xdr:rowOff>28575</xdr:rowOff>
    </xdr:from>
    <xdr:to>
      <xdr:col>5</xdr:col>
      <xdr:colOff>9525</xdr:colOff>
      <xdr:row>45</xdr:row>
      <xdr:rowOff>133350</xdr:rowOff>
    </xdr:to>
    <xdr:graphicFrame macro="">
      <xdr:nvGraphicFramePr>
        <xdr:cNvPr id="3081" name="Chart 1">
          <a:extLst>
            <a:ext uri="{FF2B5EF4-FFF2-40B4-BE49-F238E27FC236}">
              <a16:creationId xmlns:a16="http://schemas.microsoft.com/office/drawing/2014/main" id="{976EFA5C-5F48-28D8-2593-F6D8639FFF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38100</xdr:rowOff>
    </xdr:from>
    <xdr:to>
      <xdr:col>5</xdr:col>
      <xdr:colOff>9525</xdr:colOff>
      <xdr:row>29</xdr:row>
      <xdr:rowOff>0</xdr:rowOff>
    </xdr:to>
    <xdr:graphicFrame macro="">
      <xdr:nvGraphicFramePr>
        <xdr:cNvPr id="3082" name="Chart 2">
          <a:extLst>
            <a:ext uri="{FF2B5EF4-FFF2-40B4-BE49-F238E27FC236}">
              <a16:creationId xmlns:a16="http://schemas.microsoft.com/office/drawing/2014/main" id="{B78F32FB-C4A2-B9C8-87C5-133E43628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workbookViewId="0">
      <selection activeCell="I18" sqref="I18"/>
    </sheetView>
  </sheetViews>
  <sheetFormatPr defaultRowHeight="12.75" x14ac:dyDescent="0.2"/>
  <cols>
    <col min="1" max="1" width="42.28515625" customWidth="1"/>
    <col min="2" max="5" width="10.7109375" customWidth="1"/>
    <col min="8" max="8" width="9.140625" style="28"/>
  </cols>
  <sheetData>
    <row r="1" spans="1:13" ht="25.5" x14ac:dyDescent="0.2">
      <c r="A1" s="45" t="s">
        <v>17</v>
      </c>
      <c r="B1" s="40">
        <v>44089</v>
      </c>
      <c r="C1" s="3"/>
      <c r="D1" s="3"/>
      <c r="E1" s="4"/>
      <c r="G1" s="49" t="s">
        <v>6</v>
      </c>
      <c r="H1" s="50"/>
      <c r="J1" s="49" t="s">
        <v>7</v>
      </c>
      <c r="K1" s="50"/>
    </row>
    <row r="2" spans="1:13" ht="76.5" x14ac:dyDescent="0.2">
      <c r="A2" s="5" t="s">
        <v>0</v>
      </c>
      <c r="B2" s="1" t="s">
        <v>1</v>
      </c>
      <c r="C2" s="1" t="s">
        <v>2</v>
      </c>
      <c r="D2" s="1" t="s">
        <v>3</v>
      </c>
      <c r="E2" s="41" t="s">
        <v>14</v>
      </c>
      <c r="G2" s="17" t="s">
        <v>5</v>
      </c>
      <c r="H2" s="41" t="s">
        <v>14</v>
      </c>
      <c r="J2" s="17" t="s">
        <v>5</v>
      </c>
      <c r="K2" s="18" t="s">
        <v>8</v>
      </c>
    </row>
    <row r="3" spans="1:13" x14ac:dyDescent="0.2">
      <c r="A3" s="6" t="s">
        <v>9</v>
      </c>
      <c r="B3" s="2"/>
      <c r="C3" s="10">
        <v>1393.75</v>
      </c>
      <c r="D3" s="10">
        <v>38.03</v>
      </c>
      <c r="E3" s="22">
        <f t="shared" ref="E3:E8" si="0">C3*D3/1000</f>
        <v>53.004312499999997</v>
      </c>
      <c r="G3" s="19">
        <f t="shared" ref="G3:G5" si="1">J3</f>
        <v>1500</v>
      </c>
      <c r="H3" s="27">
        <f>J3*K3/1000</f>
        <v>52.5</v>
      </c>
      <c r="J3" s="19">
        <v>1500</v>
      </c>
      <c r="K3" s="23">
        <v>35</v>
      </c>
    </row>
    <row r="4" spans="1:13" x14ac:dyDescent="0.2">
      <c r="A4" s="44" t="s">
        <v>15</v>
      </c>
      <c r="B4" s="2"/>
      <c r="C4" s="42">
        <v>265</v>
      </c>
      <c r="D4" s="10">
        <v>37.06</v>
      </c>
      <c r="E4" s="11">
        <f t="shared" si="0"/>
        <v>9.8209000000000017</v>
      </c>
      <c r="G4" s="19">
        <f t="shared" si="1"/>
        <v>1950</v>
      </c>
      <c r="H4" s="27">
        <f>J4*K4/1000</f>
        <v>68.25</v>
      </c>
      <c r="J4" s="19">
        <v>1950</v>
      </c>
      <c r="K4" s="23">
        <v>35</v>
      </c>
    </row>
    <row r="5" spans="1:13" x14ac:dyDescent="0.2">
      <c r="A5" s="44" t="s">
        <v>16</v>
      </c>
      <c r="B5" s="2"/>
      <c r="C5" s="42">
        <v>0</v>
      </c>
      <c r="D5" s="10">
        <v>72.94</v>
      </c>
      <c r="E5" s="11">
        <f t="shared" si="0"/>
        <v>0</v>
      </c>
      <c r="G5" s="19">
        <f t="shared" si="1"/>
        <v>2300</v>
      </c>
      <c r="H5" s="27">
        <v>88.5</v>
      </c>
      <c r="J5" s="19">
        <v>2300</v>
      </c>
      <c r="K5" s="23">
        <f>H5*1000/G5</f>
        <v>38.478260869565219</v>
      </c>
    </row>
    <row r="6" spans="1:13" ht="13.5" thickBot="1" x14ac:dyDescent="0.25">
      <c r="A6" s="6" t="s">
        <v>19</v>
      </c>
      <c r="B6" s="2"/>
      <c r="C6" s="42">
        <v>0</v>
      </c>
      <c r="D6" s="10">
        <v>94.37</v>
      </c>
      <c r="E6" s="11">
        <f t="shared" si="0"/>
        <v>0</v>
      </c>
      <c r="G6" s="19">
        <f>J6</f>
        <v>2300</v>
      </c>
      <c r="H6" s="27">
        <f>J6*K6/1000</f>
        <v>108.79</v>
      </c>
      <c r="J6" s="19">
        <v>2300</v>
      </c>
      <c r="K6" s="23">
        <v>47.3</v>
      </c>
    </row>
    <row r="7" spans="1:13" ht="13.5" thickBot="1" x14ac:dyDescent="0.25">
      <c r="A7" s="9" t="s">
        <v>18</v>
      </c>
      <c r="B7" s="43">
        <v>38</v>
      </c>
      <c r="C7" s="15">
        <f>6*B7</f>
        <v>228</v>
      </c>
      <c r="D7" s="15">
        <v>47.81</v>
      </c>
      <c r="E7" s="16">
        <f>C7*D7/1000</f>
        <v>10.900679999999999</v>
      </c>
      <c r="G7" s="20">
        <f>J7</f>
        <v>1500</v>
      </c>
      <c r="H7" s="30">
        <f>J7*K7/1000</f>
        <v>70.95</v>
      </c>
      <c r="J7" s="20">
        <v>1500</v>
      </c>
      <c r="K7" s="38">
        <v>47.3</v>
      </c>
    </row>
    <row r="8" spans="1:13" x14ac:dyDescent="0.2">
      <c r="A8" s="9" t="s">
        <v>10</v>
      </c>
      <c r="B8" s="43">
        <v>-1</v>
      </c>
      <c r="C8" s="15">
        <f>6*B8</f>
        <v>-6</v>
      </c>
      <c r="D8" s="15">
        <f>D7</f>
        <v>47.81</v>
      </c>
      <c r="E8" s="16">
        <f t="shared" si="0"/>
        <v>-0.28686</v>
      </c>
      <c r="G8" s="46"/>
      <c r="H8" s="47"/>
      <c r="J8" s="46"/>
      <c r="K8" s="48"/>
    </row>
    <row r="9" spans="1:13" ht="13.5" thickBot="1" x14ac:dyDescent="0.25">
      <c r="A9" s="7"/>
      <c r="B9" s="2"/>
      <c r="C9" s="12"/>
      <c r="D9" s="12"/>
      <c r="E9" s="13"/>
      <c r="G9" s="46"/>
      <c r="H9" s="47"/>
      <c r="J9" s="46"/>
      <c r="K9" s="48"/>
    </row>
    <row r="10" spans="1:13" ht="13.5" thickBot="1" x14ac:dyDescent="0.25">
      <c r="A10" s="8" t="s">
        <v>11</v>
      </c>
      <c r="B10" s="24"/>
      <c r="C10" s="32">
        <f>SUM(C3:C7)</f>
        <v>1886.75</v>
      </c>
      <c r="D10" s="25"/>
      <c r="E10" s="26"/>
      <c r="F10" s="21"/>
    </row>
    <row r="11" spans="1:13" ht="13.5" thickBot="1" x14ac:dyDescent="0.25">
      <c r="A11" s="8" t="s">
        <v>12</v>
      </c>
      <c r="B11" s="31"/>
      <c r="C11" s="33">
        <f>C12+C7+C8</f>
        <v>1880.75</v>
      </c>
      <c r="D11" s="37">
        <f>E11*1000/C11</f>
        <v>39.047737604678986</v>
      </c>
      <c r="E11" s="14">
        <f>SUM(E3:E8)</f>
        <v>73.439032499999996</v>
      </c>
      <c r="F11" t="s">
        <v>13</v>
      </c>
    </row>
    <row r="12" spans="1:13" ht="13.5" thickBot="1" x14ac:dyDescent="0.25">
      <c r="A12" s="8" t="s">
        <v>4</v>
      </c>
      <c r="B12" s="31"/>
      <c r="C12" s="35">
        <f>SUM(C3:C6)</f>
        <v>1658.75</v>
      </c>
      <c r="D12" s="34">
        <f>E12*1000/C12</f>
        <v>37.875033911077622</v>
      </c>
      <c r="E12" s="36">
        <f>SUM(E3:E6)</f>
        <v>62.825212499999999</v>
      </c>
      <c r="F12" s="21">
        <f>MIN(((((-D12*(C11-C12)/(D11-D12)+C12+K4*(J5-J4)/(K5-K4)-J4)/((J5-J4)/(K5-K4)-(C11-C12)/(D11-D12)))-D12)*(C11-C12)/(D11-D12)+C12),J5)-C11</f>
        <v>419.25</v>
      </c>
      <c r="M12" s="21"/>
    </row>
    <row r="14" spans="1:13" x14ac:dyDescent="0.2">
      <c r="F14" s="21"/>
    </row>
    <row r="15" spans="1:13" x14ac:dyDescent="0.2">
      <c r="F15" s="21"/>
    </row>
    <row r="16" spans="1:13" x14ac:dyDescent="0.2">
      <c r="F16" s="21"/>
    </row>
    <row r="17" spans="6:8" x14ac:dyDescent="0.2">
      <c r="F17" s="28"/>
    </row>
    <row r="18" spans="6:8" x14ac:dyDescent="0.2">
      <c r="F18" s="39"/>
    </row>
    <row r="27" spans="6:8" x14ac:dyDescent="0.2">
      <c r="H27" s="29"/>
    </row>
  </sheetData>
  <mergeCells count="2">
    <mergeCell ref="G1:H1"/>
    <mergeCell ref="J1:K1"/>
  </mergeCells>
  <phoneticPr fontId="3" type="noConversion"/>
  <conditionalFormatting sqref="F12">
    <cfRule type="cellIs" dxfId="0" priority="1" stopIfTrue="1" operator="lessThan">
      <formula>0</formula>
    </cfRule>
  </conditionalFormatting>
  <pageMargins left="0.75" right="0.75" top="1" bottom="1" header="0.5" footer="0.5"/>
  <pageSetup scale="6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N78440 (172K)</vt:lpstr>
      <vt:lpstr>'N78440 (172K)'!Print_Area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creator>Mike Dubbury</dc:creator>
  <cp:lastModifiedBy>Scott Hunziker</cp:lastModifiedBy>
  <cp:lastPrinted>2004-06-24T03:18:03Z</cp:lastPrinted>
  <dcterms:created xsi:type="dcterms:W3CDTF">1998-12-17T17:30:16Z</dcterms:created>
  <dcterms:modified xsi:type="dcterms:W3CDTF">2023-02-27T02:47:39Z</dcterms:modified>
</cp:coreProperties>
</file>