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35" windowHeight="9090" activeTab="0"/>
  </bookViews>
  <sheets>
    <sheet name="RV12iS N262BS" sheetId="1" r:id="rId1"/>
  </sheets>
  <definedNames>
    <definedName name="_xlnm.Print_Area" localSheetId="0">'RV12iS N262BS'!$A$1:$M$52</definedName>
  </definedNames>
  <calcPr fullCalcOnLoad="1"/>
</workbook>
</file>

<file path=xl/sharedStrings.xml><?xml version="1.0" encoding="utf-8"?>
<sst xmlns="http://schemas.openxmlformats.org/spreadsheetml/2006/main" count="24" uniqueCount="23">
  <si>
    <t>Item</t>
  </si>
  <si>
    <t xml:space="preserve">Volume </t>
  </si>
  <si>
    <t>Weight       (lb.)</t>
  </si>
  <si>
    <t>C. G. Arm (Inches Aft of Datum)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</si>
  <si>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</si>
  <si>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</si>
  <si>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</si>
  <si>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</si>
  <si>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</si>
  <si>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</si>
  <si>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Engine Start, Taxi, Runup</t>
  </si>
  <si>
    <t>Total Ramp Weight</t>
  </si>
  <si>
    <t>Total Loaded Airplane at Takeoff</t>
  </si>
  <si>
    <t>`</t>
  </si>
  <si>
    <t>Pilot</t>
  </si>
  <si>
    <t>Moment          (lb.-ins./1000)</t>
  </si>
  <si>
    <t>Available Load</t>
  </si>
  <si>
    <t>Fuel (20.2 Gal. Usable) - units gallons</t>
  </si>
  <si>
    <t>PW=PW123</t>
  </si>
  <si>
    <t>WEIGHT AND BALANCE                                                                                                                                         RV12iST (N262BS)</t>
  </si>
  <si>
    <t>Licensed Empty Weight (03/28/2023)</t>
  </si>
  <si>
    <t>Passenger</t>
  </si>
  <si>
    <t>Baggage - 75 pounds maximum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</si>
</sst>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Continuous" vertical="center" wrapText="1"/>
      <protection locked="0"/>
    </xf>
    <xf numFmtId="0" fontId="0" fillId="0" borderId="15" xfId="0" applyBorder="1" applyAlignment="1" applyProtection="1">
      <alignment horizontal="centerContinuous" vertical="center" wrapText="1"/>
      <protection locked="0"/>
    </xf>
    <xf numFmtId="0" fontId="0" fillId="0" borderId="17" xfId="0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34" borderId="14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164" fontId="0" fillId="33" borderId="21" xfId="0" applyNumberFormat="1" applyFill="1" applyBorder="1" applyAlignment="1" applyProtection="1">
      <alignment horizontal="right"/>
      <protection locked="0"/>
    </xf>
    <xf numFmtId="164" fontId="0" fillId="33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33" borderId="26" xfId="0" applyNumberFormat="1" applyFill="1" applyBorder="1" applyAlignment="1" applyProtection="1">
      <alignment horizontal="right"/>
      <protection locked="0"/>
    </xf>
    <xf numFmtId="164" fontId="0" fillId="33" borderId="27" xfId="0" applyNumberFormat="1" applyFill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27" xfId="0" applyNumberFormat="1" applyBorder="1" applyAlignment="1" applyProtection="1">
      <alignment horizontal="right"/>
      <protection locked="0"/>
    </xf>
    <xf numFmtId="2" fontId="0" fillId="0" borderId="28" xfId="0" applyNumberFormat="1" applyBorder="1" applyAlignment="1" applyProtection="1">
      <alignment horizontal="right"/>
      <protection locked="0"/>
    </xf>
    <xf numFmtId="164" fontId="0" fillId="0" borderId="29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173" fontId="0" fillId="0" borderId="19" xfId="0" applyNumberFormat="1" applyBorder="1" applyAlignment="1" applyProtection="1">
      <alignment horizontal="right"/>
      <protection/>
    </xf>
    <xf numFmtId="164" fontId="0" fillId="0" borderId="19" xfId="0" applyNumberFormat="1" applyBorder="1" applyAlignment="1" applyProtection="1">
      <alignment horizontal="right"/>
      <protection/>
    </xf>
    <xf numFmtId="164" fontId="0" fillId="0" borderId="17" xfId="0" applyNumberForma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30825"/>
          <c:y val="-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3925"/>
          <c:w val="0.7515"/>
          <c:h val="0.8975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'RV12iS N262BS'!$H$3:$H$7</c:f>
              <c:numCache/>
            </c:numRef>
          </c:xVal>
          <c:yVal>
            <c:numRef>
              <c:f>'RV12iS N262BS'!$G$3:$G$7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'RV12iS N262BS'!$E$11:$E$12</c:f>
              <c:numCache/>
            </c:numRef>
          </c:xVal>
          <c:yVal>
            <c:numRef>
              <c:f>'RV12iS N262BS'!$C$11:$C$12</c:f>
              <c:numCache/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  <c:max val="12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Monent/1000 (Pound-Inches)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At val="0"/>
        <c:crossBetween val="midCat"/>
        <c:dispUnits/>
        <c:majorUnit val="10"/>
        <c:minorUnit val="1"/>
      </c:valAx>
      <c:valAx>
        <c:axId val="50969455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4525"/>
          <c:w val="0.233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0345"/>
          <c:w val="0.657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'RV12iS N262BS'!$K$3:$K$7</c:f>
              <c:numCache/>
            </c:numRef>
          </c:xVal>
          <c:yVal>
            <c:numRef>
              <c:f>'RV12iS N262BS'!$J$3:$J$7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'RV12iS N262BS'!$D$11:$D$12</c:f>
              <c:numCache/>
            </c:numRef>
          </c:xVal>
          <c:yVal>
            <c:numRef>
              <c:f>'RV12iS N262BS'!$C$11:$C$12</c:f>
              <c:numCache/>
            </c:numRef>
          </c:yVal>
          <c:smooth val="0"/>
        </c:ser>
        <c:axId val="56071912"/>
        <c:axId val="34885161"/>
      </c:scatterChart>
      <c:val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 val="autoZero"/>
        <c:crossBetween val="midCat"/>
        <c:dispUnits/>
        <c:majorUnit val="1"/>
      </c:valAx>
      <c:valAx>
        <c:axId val="34885161"/>
        <c:scaling>
          <c:orientation val="minMax"/>
          <c:max val="14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2027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3333750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2.28125" style="10" customWidth="1"/>
    <col min="2" max="5" width="10.7109375" style="10" customWidth="1"/>
    <col min="6" max="16384" width="9.140625" style="10" customWidth="1"/>
  </cols>
  <sheetData>
    <row r="1" spans="1:11" ht="25.5">
      <c r="A1" s="7" t="s">
        <v>19</v>
      </c>
      <c r="B1" s="8"/>
      <c r="C1" s="8" t="s">
        <v>13</v>
      </c>
      <c r="D1" s="8"/>
      <c r="E1" s="9"/>
      <c r="G1" s="47" t="s">
        <v>7</v>
      </c>
      <c r="H1" s="48"/>
      <c r="J1" s="47" t="s">
        <v>8</v>
      </c>
      <c r="K1" s="48"/>
    </row>
    <row r="2" spans="1:12" ht="76.5">
      <c r="A2" s="11" t="s">
        <v>0</v>
      </c>
      <c r="B2" s="12" t="s">
        <v>1</v>
      </c>
      <c r="C2" s="12" t="s">
        <v>2</v>
      </c>
      <c r="D2" s="12" t="s">
        <v>3</v>
      </c>
      <c r="E2" s="13" t="s">
        <v>15</v>
      </c>
      <c r="G2" s="14" t="s">
        <v>5</v>
      </c>
      <c r="H2" s="15" t="s">
        <v>6</v>
      </c>
      <c r="J2" s="14" t="s">
        <v>5</v>
      </c>
      <c r="K2" s="15" t="s">
        <v>9</v>
      </c>
      <c r="L2" s="43"/>
    </row>
    <row r="3" spans="1:11" ht="12.75">
      <c r="A3" s="16" t="s">
        <v>20</v>
      </c>
      <c r="B3" s="17"/>
      <c r="C3" s="5">
        <v>803.5</v>
      </c>
      <c r="D3" s="5">
        <v>81.52178</v>
      </c>
      <c r="E3" s="49">
        <f>C3*D3/1000</f>
        <v>65.50275023</v>
      </c>
      <c r="G3" s="1">
        <f>J3</f>
        <v>800</v>
      </c>
      <c r="H3" s="2">
        <f>G3*K3/1000</f>
        <v>64.392</v>
      </c>
      <c r="J3" s="1">
        <v>800</v>
      </c>
      <c r="K3" s="2">
        <v>80.49</v>
      </c>
    </row>
    <row r="4" spans="1:11" ht="12.75">
      <c r="A4" s="16" t="s">
        <v>14</v>
      </c>
      <c r="B4" s="17"/>
      <c r="C4" s="18">
        <v>150</v>
      </c>
      <c r="D4" s="5">
        <v>78.85</v>
      </c>
      <c r="E4" s="50">
        <f>C4*D4/1000</f>
        <v>11.8275</v>
      </c>
      <c r="G4" s="1">
        <f>J4</f>
        <v>900</v>
      </c>
      <c r="H4" s="2">
        <f>G4*K4/1000</f>
        <v>72.441</v>
      </c>
      <c r="J4" s="1">
        <v>900</v>
      </c>
      <c r="K4" s="2">
        <v>80.49</v>
      </c>
    </row>
    <row r="5" spans="1:11" ht="12.75">
      <c r="A5" s="16" t="s">
        <v>21</v>
      </c>
      <c r="B5" s="17"/>
      <c r="C5" s="18">
        <v>170</v>
      </c>
      <c r="D5" s="5">
        <v>78.85</v>
      </c>
      <c r="E5" s="50">
        <f>C5*D5/1000</f>
        <v>13.404499999999999</v>
      </c>
      <c r="G5" s="1">
        <f>J5</f>
        <v>1320</v>
      </c>
      <c r="H5" s="2">
        <f>G5*K5/1000</f>
        <v>106.2468</v>
      </c>
      <c r="J5" s="1">
        <v>1320</v>
      </c>
      <c r="K5" s="2">
        <v>80.49</v>
      </c>
    </row>
    <row r="6" spans="1:11" ht="13.5" thickBot="1">
      <c r="A6" s="16" t="s">
        <v>22</v>
      </c>
      <c r="B6" s="17"/>
      <c r="C6" s="18">
        <v>0</v>
      </c>
      <c r="D6" s="5">
        <v>114.42</v>
      </c>
      <c r="E6" s="50">
        <f>C6*D6/1000</f>
        <v>0</v>
      </c>
      <c r="G6" s="1">
        <f>J6</f>
        <v>1320</v>
      </c>
      <c r="H6" s="2">
        <f>G6*K6/1000</f>
        <v>112.7148</v>
      </c>
      <c r="J6" s="1">
        <v>1320</v>
      </c>
      <c r="K6" s="2">
        <v>85.39</v>
      </c>
    </row>
    <row r="7" spans="1:11" ht="13.5" thickBot="1">
      <c r="A7" s="21" t="s">
        <v>17</v>
      </c>
      <c r="B7" s="22">
        <v>20</v>
      </c>
      <c r="C7" s="23">
        <f>6*B7</f>
        <v>120</v>
      </c>
      <c r="D7" s="6">
        <v>100.83</v>
      </c>
      <c r="E7" s="51">
        <f>C7*D7/1000</f>
        <v>12.0996</v>
      </c>
      <c r="G7" s="3">
        <f>J7</f>
        <v>800</v>
      </c>
      <c r="H7" s="4">
        <f>G7*K7/1000</f>
        <v>68.312</v>
      </c>
      <c r="J7" s="3">
        <v>800</v>
      </c>
      <c r="K7" s="4">
        <v>85.39</v>
      </c>
    </row>
    <row r="8" spans="1:11" ht="12.75">
      <c r="A8" s="21" t="s">
        <v>10</v>
      </c>
      <c r="B8" s="22">
        <v>-0.5</v>
      </c>
      <c r="C8" s="23">
        <f>6*B8</f>
        <v>-3</v>
      </c>
      <c r="D8" s="6">
        <f>D7</f>
        <v>100.83</v>
      </c>
      <c r="E8" s="51">
        <f>C8*D8/1000</f>
        <v>-0.30249000000000004</v>
      </c>
      <c r="G8" s="19"/>
      <c r="H8" s="20"/>
      <c r="J8" s="19"/>
      <c r="K8" s="20"/>
    </row>
    <row r="9" spans="1:11" ht="13.5" thickBot="1">
      <c r="A9" s="24"/>
      <c r="B9" s="25"/>
      <c r="C9" s="26"/>
      <c r="D9" s="26"/>
      <c r="E9" s="27"/>
      <c r="G9" s="19"/>
      <c r="H9" s="20"/>
      <c r="J9" s="19"/>
      <c r="K9" s="20"/>
    </row>
    <row r="10" spans="1:5" ht="13.5" thickBot="1">
      <c r="A10" s="28" t="s">
        <v>11</v>
      </c>
      <c r="B10" s="29"/>
      <c r="C10" s="30">
        <f>SUM(C3:C7)</f>
        <v>1243.5</v>
      </c>
      <c r="D10" s="31"/>
      <c r="E10" s="32"/>
    </row>
    <row r="11" spans="1:5" ht="13.5" thickBot="1">
      <c r="A11" s="28" t="s">
        <v>12</v>
      </c>
      <c r="B11" s="34"/>
      <c r="C11" s="30">
        <f>C12+C7+C8</f>
        <v>1240.5</v>
      </c>
      <c r="D11" s="35">
        <f>E11*1000/C11</f>
        <v>82.65365596936718</v>
      </c>
      <c r="E11" s="44">
        <f>SUM(E3:E8)</f>
        <v>102.53186022999999</v>
      </c>
    </row>
    <row r="12" spans="1:12" ht="13.5" thickBot="1">
      <c r="A12" s="28" t="s">
        <v>4</v>
      </c>
      <c r="B12" s="36"/>
      <c r="C12" s="37">
        <f>SUM(C3:C6)</f>
        <v>1123.5</v>
      </c>
      <c r="D12" s="45">
        <f>1000*E12/C12</f>
        <v>80.76079237205163</v>
      </c>
      <c r="E12" s="46">
        <f>SUM(E3:E6)</f>
        <v>90.73475023</v>
      </c>
      <c r="H12" s="42" t="s">
        <v>16</v>
      </c>
      <c r="L12" s="43"/>
    </row>
    <row r="13" spans="4:8" ht="12.75">
      <c r="D13" s="35"/>
      <c r="E13" s="38">
        <f>IF(D11&lt;D13,"NOT OK","")</f>
      </c>
      <c r="H13" s="33">
        <f>J6-C11</f>
        <v>79.5</v>
      </c>
    </row>
    <row r="16" spans="6:8" ht="12.75">
      <c r="F16" s="39"/>
      <c r="H16" s="42" t="s">
        <v>18</v>
      </c>
    </row>
    <row r="27" ht="12.75">
      <c r="H27" s="40"/>
    </row>
    <row r="28" ht="12.75">
      <c r="H28" s="41"/>
    </row>
  </sheetData>
  <sheetProtection password="CB7A" sheet="1"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Beth Smith</cp:lastModifiedBy>
  <cp:lastPrinted>2016-02-18T15:39:37Z</cp:lastPrinted>
  <dcterms:created xsi:type="dcterms:W3CDTF">1998-12-17T17:30:16Z</dcterms:created>
  <dcterms:modified xsi:type="dcterms:W3CDTF">2023-10-06T19:28:59Z</dcterms:modified>
  <cp:category/>
  <cp:version/>
  <cp:contentType/>
  <cp:contentStatus/>
</cp:coreProperties>
</file>