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el\Documents\Pilot Folder\"/>
    </mc:Choice>
  </mc:AlternateContent>
  <bookViews>
    <workbookView xWindow="0" yWindow="0" windowWidth="15530" windowHeight="7310"/>
  </bookViews>
  <sheets>
    <sheet name="C172S (N5254W)" sheetId="7" r:id="rId1"/>
  </sheets>
  <definedNames>
    <definedName name="_xlnm.Print_Area" localSheetId="0">'C172S (N5254W)'!$A$1:$M$50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7" l="1"/>
  <c r="E6" i="7"/>
  <c r="G7" i="7"/>
  <c r="H7" i="7"/>
  <c r="G6" i="7"/>
  <c r="G5" i="7"/>
  <c r="H5" i="7"/>
  <c r="G4" i="7"/>
  <c r="G3" i="7"/>
  <c r="H3" i="7"/>
  <c r="H6" i="7"/>
  <c r="C8" i="7"/>
  <c r="E8" i="7"/>
  <c r="D9" i="7"/>
  <c r="C9" i="7"/>
  <c r="E9" i="7" s="1"/>
  <c r="H4" i="7"/>
  <c r="E3" i="7"/>
  <c r="E7" i="7"/>
  <c r="E5" i="7"/>
  <c r="C13" i="7"/>
  <c r="E4" i="7"/>
  <c r="E13" i="7" l="1"/>
  <c r="D13" i="7" s="1"/>
  <c r="C12" i="7"/>
  <c r="E12" i="7"/>
  <c r="D12" i="7" l="1"/>
  <c r="G12" i="7" s="1"/>
</calcChain>
</file>

<file path=xl/sharedStrings.xml><?xml version="1.0" encoding="utf-8"?>
<sst xmlns="http://schemas.openxmlformats.org/spreadsheetml/2006/main" count="23" uniqueCount="22">
  <si>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</si>
  <si>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</si>
  <si>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</si>
  <si>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</si>
  <si>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</si>
  <si>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</si>
  <si>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</si>
  <si>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</si>
  <si>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</si>
  <si>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</si>
  <si>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</si>
  <si>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</si>
  <si>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</si>
  <si>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Moment          (lb.-ins./100)</t>
  </si>
  <si>
    <t>Engine Start, Taxi, Runup</t>
  </si>
  <si>
    <t>Total Ramp Weight</t>
  </si>
  <si>
    <t>Total Loaded Airplane at Takeoff</t>
  </si>
  <si>
    <t>Fuel Main Tank (53 Gal. Usable) - units gallons</t>
  </si>
  <si>
    <t>Baggage Area 1</t>
  </si>
  <si>
    <t>Baggage Area 2</t>
  </si>
  <si>
    <t>Weight Remaining</t>
  </si>
  <si>
    <t>WEIGHT AND BALANCE                                                                                                                                         C172S (N5254W)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</si>
</sst>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2" borderId="8" xfId="0" applyFill="1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65" fontId="0" fillId="0" borderId="6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15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14" fontId="0" fillId="2" borderId="1" xfId="0" applyNumberFormat="1" applyFill="1" applyBorder="1"/>
    <xf numFmtId="164" fontId="0" fillId="3" borderId="0" xfId="0" applyNumberFormat="1" applyFill="1"/>
    <xf numFmtId="0" fontId="0" fillId="3" borderId="0" xfId="0" applyFill="1"/>
    <xf numFmtId="14" fontId="0" fillId="0" borderId="3" xfId="0" applyNumberForma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2" fillId="4" borderId="3" xfId="0" applyFont="1" applyFill="1" applyBorder="1"/>
    <xf numFmtId="164" fontId="0" fillId="2" borderId="17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0.29026848965117352"/>
          <c:y val="1.766770139309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'C172S (N5254W)'!$H$3:$H$7</c:f>
              <c:numCache>
                <c:formatCode>0.0</c:formatCode>
                <c:ptCount val="5"/>
                <c:pt idx="0">
                  <c:v>52.5</c:v>
                </c:pt>
                <c:pt idx="1">
                  <c:v>68.25</c:v>
                </c:pt>
                <c:pt idx="2">
                  <c:v>104.55</c:v>
                </c:pt>
                <c:pt idx="3">
                  <c:v>120.61499999999999</c:v>
                </c:pt>
                <c:pt idx="4">
                  <c:v>70.95</c:v>
                </c:pt>
              </c:numCache>
            </c:numRef>
          </c:xVal>
          <c:yVal>
            <c:numRef>
              <c:f>'C172S (N5254W)'!$G$3:$G$7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19-447D-AFB6-162A07FF622C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'C172S (N5254W)'!$E$12:$E$13</c:f>
              <c:numCache>
                <c:formatCode>0.0</c:formatCode>
                <c:ptCount val="2"/>
                <c:pt idx="0">
                  <c:v>101.69907339999999</c:v>
                </c:pt>
                <c:pt idx="1">
                  <c:v>86.838273399999991</c:v>
                </c:pt>
              </c:numCache>
            </c:numRef>
          </c:xVal>
          <c:yVal>
            <c:numRef>
              <c:f>'C172S (N5254W)'!$C$12:$C$13</c:f>
              <c:numCache>
                <c:formatCode>0.0</c:formatCode>
                <c:ptCount val="2"/>
                <c:pt idx="0">
                  <c:v>2414.7400000000002</c:v>
                </c:pt>
                <c:pt idx="1">
                  <c:v>2105.1400000000003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19-447D-AFB6-162A07FF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10040"/>
        <c:axId val="408316704"/>
      </c:scatterChart>
      <c:valAx>
        <c:axId val="408310040"/>
        <c:scaling>
          <c:orientation val="minMax"/>
          <c:max val="13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28486794007"/>
              <c:y val="0.883393776499091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316704"/>
        <c:crossesAt val="0"/>
        <c:crossBetween val="midCat"/>
        <c:majorUnit val="5"/>
        <c:minorUnit val="1"/>
      </c:valAx>
      <c:valAx>
        <c:axId val="408316704"/>
        <c:scaling>
          <c:orientation val="minMax"/>
          <c:max val="28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3141959176121E-3"/>
              <c:y val="0.22261508176862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31004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4762890511386"/>
          <c:y val="0.45231154997464695"/>
          <c:w val="0.22987324210989143"/>
          <c:h val="0.3109641906075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724832981789763"/>
          <c:y val="1.7543833273824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8590604026847"/>
          <c:y val="8.7719598819897271E-2"/>
          <c:w val="0.57214765100671139"/>
          <c:h val="0.73333584613434122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'C172S (N5254W)'!$K$3:$K$7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'C172S (N5254W)'!$J$3:$J$7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2B-46BF-9E33-AE85416ADEA4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'C172S (N5254W)'!$D$12:$D$13</c:f>
              <c:numCache>
                <c:formatCode>0.0</c:formatCode>
                <c:ptCount val="2"/>
                <c:pt idx="0">
                  <c:v>42.115951779487638</c:v>
                </c:pt>
                <c:pt idx="1">
                  <c:v>41.250593024691931</c:v>
                </c:pt>
              </c:numCache>
            </c:numRef>
          </c:xVal>
          <c:yVal>
            <c:numRef>
              <c:f>'C172S (N5254W)'!$C$12:$C$13</c:f>
              <c:numCache>
                <c:formatCode>0.0</c:formatCode>
                <c:ptCount val="2"/>
                <c:pt idx="0">
                  <c:v>2414.7400000000002</c:v>
                </c:pt>
                <c:pt idx="1">
                  <c:v>2105.1400000000003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2B-46BF-9E33-AE85416A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13568"/>
        <c:axId val="408315528"/>
      </c:scatterChart>
      <c:valAx>
        <c:axId val="408313568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26174488861250939"/>
              <c:y val="0.908774923420968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315528"/>
        <c:crossesAt val="1100"/>
        <c:crossBetween val="midCat"/>
        <c:majorUnit val="1"/>
      </c:valAx>
      <c:valAx>
        <c:axId val="408315528"/>
        <c:scaling>
          <c:orientation val="minMax"/>
          <c:max val="28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2.1812116068202256E-2"/>
              <c:y val="0.18596583541615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313568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4995268597549"/>
          <c:y val="0.33685362362408311"/>
          <c:w val="0.19967091832902978"/>
          <c:h val="0.36843365083884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0</xdr:rowOff>
    </xdr:from>
    <xdr:to>
      <xdr:col>5</xdr:col>
      <xdr:colOff>9525</xdr:colOff>
      <xdr:row>46</xdr:row>
      <xdr:rowOff>104775</xdr:rowOff>
    </xdr:to>
    <xdr:graphicFrame macro="">
      <xdr:nvGraphicFramePr>
        <xdr:cNvPr id="3111" name="Chart 1">
          <a:extLst>
            <a:ext uri="{FF2B5EF4-FFF2-40B4-BE49-F238E27FC236}">
              <a16:creationId xmlns:a16="http://schemas.microsoft.com/office/drawing/2014/main" xmlns="" id="{B8386DE3-41AB-495A-FF25-4F3D316E1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9525</xdr:colOff>
      <xdr:row>29</xdr:row>
      <xdr:rowOff>133350</xdr:rowOff>
    </xdr:to>
    <xdr:graphicFrame macro="">
      <xdr:nvGraphicFramePr>
        <xdr:cNvPr id="3112" name="Chart 2">
          <a:extLst>
            <a:ext uri="{FF2B5EF4-FFF2-40B4-BE49-F238E27FC236}">
              <a16:creationId xmlns:a16="http://schemas.microsoft.com/office/drawing/2014/main" xmlns="" id="{FEF78D57-A787-1B5C-BAE1-201E7340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D9" sqref="D9"/>
    </sheetView>
  </sheetViews>
  <sheetFormatPr defaultRowHeight="12.5" x14ac:dyDescent="0.25"/>
  <cols>
    <col min="1" max="1" width="42.26953125" customWidth="1"/>
    <col min="2" max="5" width="10.7265625" customWidth="1"/>
  </cols>
  <sheetData>
    <row r="1" spans="1:11" ht="25" x14ac:dyDescent="0.25">
      <c r="A1" s="44" t="s">
        <v>21</v>
      </c>
      <c r="B1" s="37">
        <v>45133</v>
      </c>
      <c r="C1" s="3"/>
      <c r="D1" s="3"/>
      <c r="E1" s="4"/>
      <c r="G1" s="42" t="s">
        <v>8</v>
      </c>
      <c r="H1" s="43"/>
      <c r="J1" s="42" t="s">
        <v>9</v>
      </c>
      <c r="K1" s="43"/>
    </row>
    <row r="2" spans="1:11" ht="75" x14ac:dyDescent="0.25">
      <c r="A2" s="5" t="s">
        <v>0</v>
      </c>
      <c r="B2" s="1" t="s">
        <v>1</v>
      </c>
      <c r="C2" s="1" t="s">
        <v>2</v>
      </c>
      <c r="D2" s="1" t="s">
        <v>3</v>
      </c>
      <c r="E2" s="6" t="s">
        <v>13</v>
      </c>
      <c r="G2" s="20" t="s">
        <v>6</v>
      </c>
      <c r="H2" s="21" t="s">
        <v>7</v>
      </c>
      <c r="J2" s="20" t="s">
        <v>6</v>
      </c>
      <c r="K2" s="21" t="s">
        <v>10</v>
      </c>
    </row>
    <row r="3" spans="1:11" x14ac:dyDescent="0.25">
      <c r="A3" s="7" t="s">
        <v>12</v>
      </c>
      <c r="B3" s="34"/>
      <c r="C3" s="38">
        <v>1685.14</v>
      </c>
      <c r="D3" s="12">
        <v>42.31</v>
      </c>
      <c r="E3" s="26">
        <f t="shared" ref="E3:E9" si="0">C3*D3/1000</f>
        <v>71.298273399999999</v>
      </c>
      <c r="G3" s="22">
        <f>J3</f>
        <v>1500</v>
      </c>
      <c r="H3" s="27">
        <f>G3*K3/1000</f>
        <v>52.5</v>
      </c>
      <c r="J3" s="22">
        <v>1500</v>
      </c>
      <c r="K3" s="27">
        <v>35</v>
      </c>
    </row>
    <row r="4" spans="1:11" x14ac:dyDescent="0.25">
      <c r="A4" s="7" t="s">
        <v>4</v>
      </c>
      <c r="B4" s="2"/>
      <c r="C4" s="39">
        <v>420</v>
      </c>
      <c r="D4" s="12">
        <v>37</v>
      </c>
      <c r="E4" s="13">
        <f t="shared" si="0"/>
        <v>15.54</v>
      </c>
      <c r="G4" s="22">
        <f>J4</f>
        <v>1950</v>
      </c>
      <c r="H4" s="27">
        <f>G4*K4/1000</f>
        <v>68.25</v>
      </c>
      <c r="J4" s="22">
        <v>1950</v>
      </c>
      <c r="K4" s="27">
        <v>35</v>
      </c>
    </row>
    <row r="5" spans="1:11" x14ac:dyDescent="0.25">
      <c r="A5" s="7" t="s">
        <v>11</v>
      </c>
      <c r="B5" s="2"/>
      <c r="C5" s="39">
        <v>0</v>
      </c>
      <c r="D5" s="12">
        <v>73</v>
      </c>
      <c r="E5" s="13">
        <f t="shared" si="0"/>
        <v>0</v>
      </c>
      <c r="G5" s="22">
        <f>J5</f>
        <v>2550</v>
      </c>
      <c r="H5" s="27">
        <f>G5*K5/1000</f>
        <v>104.55</v>
      </c>
      <c r="J5" s="22">
        <v>2550</v>
      </c>
      <c r="K5" s="27">
        <v>41</v>
      </c>
    </row>
    <row r="6" spans="1:11" x14ac:dyDescent="0.25">
      <c r="A6" s="7" t="s">
        <v>18</v>
      </c>
      <c r="B6" s="2"/>
      <c r="C6" s="39">
        <v>0</v>
      </c>
      <c r="D6" s="12">
        <v>95</v>
      </c>
      <c r="E6" s="13">
        <f>C6*D6/1000</f>
        <v>0</v>
      </c>
      <c r="G6" s="22">
        <f>J6</f>
        <v>2550</v>
      </c>
      <c r="H6" s="27">
        <f>G6*K6/1000</f>
        <v>120.61499999999999</v>
      </c>
      <c r="J6" s="22">
        <v>2550</v>
      </c>
      <c r="K6" s="27">
        <v>47.3</v>
      </c>
    </row>
    <row r="7" spans="1:11" ht="13" thickBot="1" x14ac:dyDescent="0.3">
      <c r="A7" s="7" t="s">
        <v>19</v>
      </c>
      <c r="B7" s="2"/>
      <c r="C7" s="32"/>
      <c r="D7" s="12">
        <v>123</v>
      </c>
      <c r="E7" s="13">
        <f t="shared" si="0"/>
        <v>0</v>
      </c>
      <c r="G7" s="22">
        <f>J7</f>
        <v>1500</v>
      </c>
      <c r="H7" s="31">
        <f>G7*K7/1000</f>
        <v>70.95</v>
      </c>
      <c r="J7" s="23">
        <v>1500</v>
      </c>
      <c r="K7" s="31">
        <v>47.3</v>
      </c>
    </row>
    <row r="8" spans="1:11" ht="13.5" thickBot="1" x14ac:dyDescent="0.35">
      <c r="A8" s="11" t="s">
        <v>17</v>
      </c>
      <c r="B8" s="40">
        <v>53</v>
      </c>
      <c r="C8" s="18">
        <f>6*B8</f>
        <v>318</v>
      </c>
      <c r="D8" s="18">
        <v>48</v>
      </c>
      <c r="E8" s="19">
        <f>C8*D8/1000</f>
        <v>15.263999999999999</v>
      </c>
    </row>
    <row r="9" spans="1:11" ht="13" x14ac:dyDescent="0.3">
      <c r="A9" s="11" t="s">
        <v>14</v>
      </c>
      <c r="B9" s="40">
        <v>-1.4</v>
      </c>
      <c r="C9" s="18">
        <f>6*B9</f>
        <v>-8.3999999999999986</v>
      </c>
      <c r="D9" s="18">
        <f>D8</f>
        <v>48</v>
      </c>
      <c r="E9" s="19">
        <f t="shared" si="0"/>
        <v>-0.40319999999999995</v>
      </c>
    </row>
    <row r="10" spans="1:11" ht="13" thickBot="1" x14ac:dyDescent="0.3">
      <c r="A10" s="8"/>
      <c r="B10" s="2"/>
      <c r="C10" s="14"/>
      <c r="D10" s="14"/>
      <c r="E10" s="15"/>
    </row>
    <row r="11" spans="1:11" ht="13" thickBot="1" x14ac:dyDescent="0.3">
      <c r="A11" s="9" t="s">
        <v>15</v>
      </c>
      <c r="B11" s="28"/>
      <c r="C11" s="16">
        <f>SUM(C3:C8)</f>
        <v>2423.1400000000003</v>
      </c>
      <c r="D11" s="41"/>
      <c r="E11" s="29"/>
      <c r="G11" s="33"/>
    </row>
    <row r="12" spans="1:11" ht="13" thickBot="1" x14ac:dyDescent="0.3">
      <c r="A12" s="9" t="s">
        <v>16</v>
      </c>
      <c r="B12" s="10"/>
      <c r="C12" s="16">
        <f>C13+C8+C9</f>
        <v>2414.7400000000002</v>
      </c>
      <c r="D12" s="24">
        <f>E12*1000/C12</f>
        <v>42.115951779487638</v>
      </c>
      <c r="E12" s="17">
        <f>SUM(E3:E9)</f>
        <v>101.69907339999999</v>
      </c>
      <c r="G12" s="35">
        <f>MIN(((((-D13*(C12-C13)/(D12-D13)+C13+K4*(J5-J4)/(K5-K4)-J4)/((J5-J4)/(K5-K4)-(C12-C13)/(D12-D13)))-D13)*(C12-C13)/(D12-D13)+C13),J5)-C12</f>
        <v>135.25999999999976</v>
      </c>
      <c r="H12" s="36" t="s">
        <v>20</v>
      </c>
      <c r="I12" s="36"/>
    </row>
    <row r="13" spans="1:11" ht="13" thickBot="1" x14ac:dyDescent="0.3">
      <c r="A13" s="9" t="s">
        <v>5</v>
      </c>
      <c r="B13" s="10"/>
      <c r="C13" s="16">
        <f>SUM(C3:C7)</f>
        <v>2105.1400000000003</v>
      </c>
      <c r="D13" s="16">
        <f>1000*E13/C13</f>
        <v>41.250593024691931</v>
      </c>
      <c r="E13" s="17">
        <f>SUM(E3:E7)</f>
        <v>86.838273399999991</v>
      </c>
    </row>
    <row r="25" spans="8:8" x14ac:dyDescent="0.25">
      <c r="H25" s="30"/>
    </row>
    <row r="26" spans="8:8" x14ac:dyDescent="0.25">
      <c r="H26" s="25"/>
    </row>
  </sheetData>
  <mergeCells count="2">
    <mergeCell ref="G1:H1"/>
    <mergeCell ref="J1:K1"/>
  </mergeCells>
  <phoneticPr fontId="3" type="noConversion"/>
  <pageMargins left="0.75" right="0.75" top="1" bottom="1" header="0.5" footer="0.5"/>
  <pageSetup scale="6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C172S (N5254W)</vt:lpstr>
      <vt:lpstr>'C172S (N5254W)'!Print_Area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Mikel</cp:lastModifiedBy>
  <cp:lastPrinted>2015-04-21T01:15:44Z</cp:lastPrinted>
  <dcterms:created xsi:type="dcterms:W3CDTF">1998-12-17T17:30:16Z</dcterms:created>
  <dcterms:modified xsi:type="dcterms:W3CDTF">2024-03-01T18:38:00Z</dcterms:modified>
</cp:coreProperties>
</file>